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9195" tabRatio="781" firstSheet="1" activeTab="7"/>
  </bookViews>
  <sheets>
    <sheet name="Прибыль" sheetId="5" r:id="rId1"/>
    <sheet name="Общие затраты" sheetId="2" r:id="rId2"/>
    <sheet name="Продвижение" sheetId="9" r:id="rId3"/>
    <sheet name="Оборудование" sheetId="1" r:id="rId4"/>
    <sheet name="параметры" sheetId="3" r:id="rId5"/>
    <sheet name="Персонал" sheetId="8" r:id="rId6"/>
    <sheet name="доп инвестирование" sheetId="7" r:id="rId7"/>
    <sheet name="критерии к помещению" sheetId="6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7" l="1"/>
  <c r="B39" i="2" l="1"/>
  <c r="B37" i="2"/>
  <c r="B34" i="2"/>
  <c r="B19" i="2"/>
  <c r="C6" i="5" l="1"/>
  <c r="B6" i="5"/>
  <c r="D6" i="5" s="1"/>
  <c r="C5" i="5"/>
  <c r="B5" i="5"/>
  <c r="D5" i="5" s="1"/>
  <c r="C4" i="5"/>
  <c r="B4" i="5"/>
  <c r="D4" i="5" s="1"/>
  <c r="C3" i="5"/>
  <c r="B3" i="5"/>
  <c r="D3" i="5" s="1"/>
  <c r="B35" i="2"/>
  <c r="B32" i="2"/>
  <c r="B13" i="9"/>
  <c r="B31" i="2"/>
  <c r="D9" i="8"/>
  <c r="D7" i="8"/>
  <c r="D6" i="8"/>
  <c r="D5" i="8"/>
  <c r="D4" i="8"/>
  <c r="D3" i="8"/>
  <c r="B30" i="2"/>
  <c r="B9" i="2"/>
  <c r="B11" i="2"/>
  <c r="D34" i="1"/>
  <c r="D32" i="1"/>
  <c r="D31" i="1"/>
  <c r="D21" i="1"/>
  <c r="D19" i="1"/>
  <c r="D20" i="1"/>
  <c r="D18" i="1"/>
  <c r="B7" i="2"/>
  <c r="B6" i="2"/>
  <c r="I19" i="1"/>
  <c r="I20" i="1"/>
  <c r="I21" i="1"/>
  <c r="I18" i="1"/>
  <c r="Q7" i="1"/>
  <c r="I14" i="1"/>
  <c r="P7" i="1"/>
  <c r="H14" i="1"/>
  <c r="C14" i="1"/>
  <c r="D14" i="1" s="1"/>
  <c r="N14" i="1"/>
  <c r="N13" i="1"/>
  <c r="G34" i="1"/>
  <c r="B10" i="2" s="1"/>
  <c r="B5" i="2" l="1"/>
  <c r="B27" i="2" s="1"/>
  <c r="D8" i="5"/>
  <c r="B14" i="1"/>
  <c r="G14" i="1"/>
  <c r="O7" i="1"/>
  <c r="L8" i="1"/>
  <c r="B36" i="3"/>
  <c r="B33" i="3" s="1"/>
  <c r="B38" i="2" s="1"/>
  <c r="B40" i="2" s="1"/>
  <c r="B10" i="5" l="1"/>
  <c r="G3" i="5"/>
  <c r="G4" i="5" l="1"/>
  <c r="G5" i="5"/>
  <c r="D15" i="5"/>
  <c r="H15" i="5"/>
  <c r="L15" i="5"/>
  <c r="E15" i="5"/>
  <c r="I15" i="5"/>
  <c r="M15" i="5"/>
  <c r="N15" i="5"/>
  <c r="C15" i="5"/>
  <c r="B16" i="5"/>
  <c r="C16" i="5" s="1"/>
  <c r="B15" i="5"/>
  <c r="F15" i="5"/>
  <c r="J15" i="5"/>
  <c r="G15" i="5"/>
  <c r="K15" i="5"/>
  <c r="D16" i="5" l="1"/>
  <c r="E16" i="5" s="1"/>
  <c r="F16" i="5" s="1"/>
  <c r="G16" i="5" s="1"/>
  <c r="H16" i="5" s="1"/>
  <c r="I16" i="5" s="1"/>
  <c r="J16" i="5" s="1"/>
  <c r="K16" i="5" s="1"/>
  <c r="L16" i="5" s="1"/>
  <c r="M16" i="5" s="1"/>
  <c r="N16" i="5" s="1"/>
</calcChain>
</file>

<file path=xl/sharedStrings.xml><?xml version="1.0" encoding="utf-8"?>
<sst xmlns="http://schemas.openxmlformats.org/spreadsheetml/2006/main" count="242" uniqueCount="203">
  <si>
    <t>Компьютер VR</t>
  </si>
  <si>
    <t>Монитор</t>
  </si>
  <si>
    <t>ИБП</t>
  </si>
  <si>
    <t>Закупка ИГР</t>
  </si>
  <si>
    <t>Клавиатура</t>
  </si>
  <si>
    <t>Мышка</t>
  </si>
  <si>
    <t>Наушники</t>
  </si>
  <si>
    <t>Стойка держатель для проводов</t>
  </si>
  <si>
    <t>Доп затраты на организацию раочего места</t>
  </si>
  <si>
    <t>Итого:</t>
  </si>
  <si>
    <t>Шлем виртуальной реальности HTC VIVE</t>
  </si>
  <si>
    <t>Шлем виртуальной реальности Oculus CV1</t>
  </si>
  <si>
    <t>HTC VIVE</t>
  </si>
  <si>
    <t>Oculus CV 1</t>
  </si>
  <si>
    <t>ПК</t>
  </si>
  <si>
    <t>Клава</t>
  </si>
  <si>
    <t>Мышь</t>
  </si>
  <si>
    <t>ПК администратора</t>
  </si>
  <si>
    <t>Сетевое оборудование</t>
  </si>
  <si>
    <t>Роутер</t>
  </si>
  <si>
    <t>Кабель</t>
  </si>
  <si>
    <t>Прокладка</t>
  </si>
  <si>
    <t>кол-во игровых мест HTC VIVE</t>
  </si>
  <si>
    <t>кол-во игровых мест OCULUS CV1</t>
  </si>
  <si>
    <t>Игровой клуб</t>
  </si>
  <si>
    <t>Sony Playstation VR</t>
  </si>
  <si>
    <t>Шлем  Sony</t>
  </si>
  <si>
    <t>Игровая приставка</t>
  </si>
  <si>
    <t>Плазма</t>
  </si>
  <si>
    <t>коэф погрешности в расчетах</t>
  </si>
  <si>
    <t>Итого</t>
  </si>
  <si>
    <t>Единовременные затраты</t>
  </si>
  <si>
    <t>Постоянные затраты в месяц</t>
  </si>
  <si>
    <t>Управляющий</t>
  </si>
  <si>
    <t>Затраты на продвижение</t>
  </si>
  <si>
    <t>кол-во игровых мест SONY</t>
  </si>
  <si>
    <t>стоимость сеанса 1 час день</t>
  </si>
  <si>
    <t>кол-во будни</t>
  </si>
  <si>
    <t>кол-во выходных</t>
  </si>
  <si>
    <t>Выручка общая</t>
  </si>
  <si>
    <t>100-150 м2</t>
  </si>
  <si>
    <t>комментарии</t>
  </si>
  <si>
    <t>высота потолков</t>
  </si>
  <si>
    <t>площадь помещения</t>
  </si>
  <si>
    <t>вентиляция</t>
  </si>
  <si>
    <t>отличная</t>
  </si>
  <si>
    <t>схема помещения</t>
  </si>
  <si>
    <t>санузел</t>
  </si>
  <si>
    <t>туалет</t>
  </si>
  <si>
    <t>Прибыль в месяц</t>
  </si>
  <si>
    <t>первоначальные инвестиции</t>
  </si>
  <si>
    <t>срок окупаемости ( месяц)</t>
  </si>
  <si>
    <t>рентабельность инвестиций %</t>
  </si>
  <si>
    <t>virtuix omni</t>
  </si>
  <si>
    <t>Изготовление наружной рекламы</t>
  </si>
  <si>
    <t>Создание сайта</t>
  </si>
  <si>
    <t>закупка контента</t>
  </si>
  <si>
    <t>Изготовление админ софта</t>
  </si>
  <si>
    <t>SMM</t>
  </si>
  <si>
    <t>Параметры</t>
  </si>
  <si>
    <t>Статья</t>
  </si>
  <si>
    <t>Сумма</t>
  </si>
  <si>
    <t>Комментарии</t>
  </si>
  <si>
    <t>доп инвестирование нужно по причине выходы на рынок платформ виртуальной реальности в течение 3 месяцев ближайших</t>
  </si>
  <si>
    <t>3-3,5</t>
  </si>
  <si>
    <t>единое помещение + 1 команат 10м2</t>
  </si>
  <si>
    <t>площадь игрового места под HTC VIVE</t>
  </si>
  <si>
    <t xml:space="preserve"> 3м*3м</t>
  </si>
  <si>
    <t>площадт игрового места под OCULUS CV1</t>
  </si>
  <si>
    <t>2 м2</t>
  </si>
  <si>
    <t>оптимально</t>
  </si>
  <si>
    <t>игровая зона, зона лаунджа, зона перекуса</t>
  </si>
  <si>
    <t>Для оптимальной размещения коммутации оборудования вирт реальности</t>
  </si>
  <si>
    <t>HTC технология предпологает активное пребывание в VR. Люди потеют .</t>
  </si>
  <si>
    <t>Площадь клуба + офис</t>
  </si>
  <si>
    <t>Приоритеты</t>
  </si>
  <si>
    <t>1 этаж, лицевая сторона, проходимое место. Место скполения ЦА ( студенты, школьники, студенты ). Рядом с универами, школами.</t>
  </si>
  <si>
    <t>Персонал</t>
  </si>
  <si>
    <t>Создание корпоративного стиля ( логотип, брендбук, визитки, флаера, баннеры)</t>
  </si>
  <si>
    <t>Уборщица</t>
  </si>
  <si>
    <t>Безопасность</t>
  </si>
  <si>
    <t>Создание и оформление Юридического Лица</t>
  </si>
  <si>
    <t>Эквайринг</t>
  </si>
  <si>
    <t>Процент расплачивающихся по карте</t>
  </si>
  <si>
    <t>Интернет</t>
  </si>
  <si>
    <t>Оборудование безопасности</t>
  </si>
  <si>
    <t>Видеокамера</t>
  </si>
  <si>
    <t>Оборудование вентиляции и отопления</t>
  </si>
  <si>
    <t>стоимость денег в процентах</t>
  </si>
  <si>
    <t>коэффициент загрузки будни день (пн-чт)</t>
  </si>
  <si>
    <t>коэффициент загрузки выходные ( пт-вскр)</t>
  </si>
  <si>
    <t>Арендная плата первого и последнего месяца</t>
  </si>
  <si>
    <t>Оборудование для антикафе</t>
  </si>
  <si>
    <t>чайник</t>
  </si>
  <si>
    <t>тостер</t>
  </si>
  <si>
    <t>кофемашина</t>
  </si>
  <si>
    <t>Кредитная нагрузка</t>
  </si>
  <si>
    <t>Тревожная кнопка</t>
  </si>
  <si>
    <t>Абонентк в месяц по охране</t>
  </si>
  <si>
    <t>Абонентка в месяц по видеонаблюдению</t>
  </si>
  <si>
    <t xml:space="preserve">Итого </t>
  </si>
  <si>
    <t>Закупка Игрового Оборудования</t>
  </si>
  <si>
    <t>Закупка Оборудования для Видеонаблюдения</t>
  </si>
  <si>
    <t>Закупка Оборудования для Вентиляции</t>
  </si>
  <si>
    <t>Закупка Оборудования для организации Сетки</t>
  </si>
  <si>
    <t>Закупка Оборудования для Антикафе</t>
  </si>
  <si>
    <t>Разработка дизайна помещения</t>
  </si>
  <si>
    <t>Закупка мебели</t>
  </si>
  <si>
    <t>Ремонт помещения ( услуга + материалы)</t>
  </si>
  <si>
    <t>Закупк корпоративной одежды для персонала</t>
  </si>
  <si>
    <t>Закупка оборудования пожаротушения</t>
  </si>
  <si>
    <t>Закупка оборудования для Охраны</t>
  </si>
  <si>
    <t>Чашки, тарелки, приборы и т.д.</t>
  </si>
  <si>
    <t>Проектор</t>
  </si>
  <si>
    <t>Экран проектора</t>
  </si>
  <si>
    <t>Звук</t>
  </si>
  <si>
    <t>Закупка оборудования для приема платежей</t>
  </si>
  <si>
    <t>Оборудование для приема платежей</t>
  </si>
  <si>
    <t>Терминал</t>
  </si>
  <si>
    <t>Касса</t>
  </si>
  <si>
    <t>Оборудование для лаундж зоны</t>
  </si>
  <si>
    <t>Гарнитуры вирт реальности HOMIDO</t>
  </si>
  <si>
    <t>Смартфоны</t>
  </si>
  <si>
    <t>кол-во</t>
  </si>
  <si>
    <t>сумма</t>
  </si>
  <si>
    <t>Кол-во</t>
  </si>
  <si>
    <t>Кол-ВО</t>
  </si>
  <si>
    <t xml:space="preserve"> Арендная ставка р.</t>
  </si>
  <si>
    <t>Площадь помещения м2</t>
  </si>
  <si>
    <t>Консультант /Техник</t>
  </si>
  <si>
    <t>Администратор</t>
  </si>
  <si>
    <t>функционал</t>
  </si>
  <si>
    <t>консультирует клиентов, занимается устранение тех проблем, обноляет контент, следит за оборудованием</t>
  </si>
  <si>
    <t>продвижение проекта, контроль финансов.</t>
  </si>
  <si>
    <t>стоимость в месяц</t>
  </si>
  <si>
    <t>Бухгалтер</t>
  </si>
  <si>
    <t>аутсорс</t>
  </si>
  <si>
    <t>ОНЛАЙН</t>
  </si>
  <si>
    <t>ОФФЛАЙН</t>
  </si>
  <si>
    <t>Контекстная реклама</t>
  </si>
  <si>
    <t>Заказные статьи на онлайн ресурсах</t>
  </si>
  <si>
    <t>YOUTUBE посев</t>
  </si>
  <si>
    <t>Блогеры</t>
  </si>
  <si>
    <t>Наружная реклама в метро</t>
  </si>
  <si>
    <t>Раздача флаеров ( изготовление + аниматоры)</t>
  </si>
  <si>
    <t>Затраты на продвижение в месяц</t>
  </si>
  <si>
    <t>общение с клиентами на первой линии, прием звонков, прием платежей, консультирование внешних клиентов, контент менеджер</t>
  </si>
  <si>
    <t>в месяц</t>
  </si>
  <si>
    <t>Наружная реклама ( лайтбоксы )</t>
  </si>
  <si>
    <t>Затраты на еду для антикафе</t>
  </si>
  <si>
    <t>Закупка игр на игровые места</t>
  </si>
  <si>
    <t>Мелочовка</t>
  </si>
  <si>
    <t>Налоги по персоналу в месяц</t>
  </si>
  <si>
    <t>Налоги по ЕНВД в месяц</t>
  </si>
  <si>
    <t>Налоги ( ЕНВД + персонал )</t>
  </si>
  <si>
    <t>Выручка день будни (пн-чт)</t>
  </si>
  <si>
    <t>Выручка ночь будни ( пн-чт)</t>
  </si>
  <si>
    <t>Выручка вых день ( пт-вср )</t>
  </si>
  <si>
    <t>Выручка вых ночь ( пт-вскр )</t>
  </si>
  <si>
    <t>коэффициент загрузки будни ночь (пн-чт)</t>
  </si>
  <si>
    <t>часов в смене</t>
  </si>
  <si>
    <t>Кол-во дней</t>
  </si>
  <si>
    <t>Итого с учетом комиссии за эквайринг</t>
  </si>
  <si>
    <t>Закупка Оборудования</t>
  </si>
  <si>
    <t>Помещение</t>
  </si>
  <si>
    <t>Закупка охранного оборудования</t>
  </si>
  <si>
    <t>Корпоративный стиль</t>
  </si>
  <si>
    <t>Администрирование клуба</t>
  </si>
  <si>
    <t>Собственный интерфейс запуска игр с сеттингами и правами контроля.</t>
  </si>
  <si>
    <t>Альтернатива</t>
  </si>
  <si>
    <t>Аренда помещения ( + ЖКУ)</t>
  </si>
  <si>
    <t>Закупка игр на одно рабочее место в месяц</t>
  </si>
  <si>
    <t>Стоимость интернета в месяц</t>
  </si>
  <si>
    <t>Сумма кредита</t>
  </si>
  <si>
    <t>Время кредита в месяцах</t>
  </si>
  <si>
    <t>Полная стоимость кредита</t>
  </si>
  <si>
    <t>Кредитная нагрузка в месяц</t>
  </si>
  <si>
    <t>Игровые места</t>
  </si>
  <si>
    <t>коэффициент загрузки выходные ночь ( пт-вскр )</t>
  </si>
  <si>
    <t>Параметры сеансов</t>
  </si>
  <si>
    <t>Налоги</t>
  </si>
  <si>
    <t>Расчеты с покупателями</t>
  </si>
  <si>
    <t>Коэффициенты</t>
  </si>
  <si>
    <t>Кредит</t>
  </si>
  <si>
    <t>Прибыль</t>
  </si>
  <si>
    <t>Декабрь</t>
  </si>
  <si>
    <t>Февраль-Май</t>
  </si>
  <si>
    <t>Июнь-Август</t>
  </si>
  <si>
    <t>Декабрь-Январь</t>
  </si>
  <si>
    <t>Сентябрь-Ноябрь</t>
  </si>
  <si>
    <t>Сезонность коэффициент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</si>
  <si>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</si>
  <si>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</si>
  <si>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</si>
  <si>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</si>
  <si>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</si>
  <si>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</si>
  <si>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</si>
  <si>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</si>
  <si>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</si>
  <si>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</si>
  <si>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</si>
  <si>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Суммарная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</si>
</sst>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3" fontId="0" fillId="0" borderId="0" xfId="0" applyNumberFormat="1"/>
    <xf numFmtId="0" fontId="2" fillId="0" borderId="0" xfId="0" applyFont="1"/>
    <xf numFmtId="0" fontId="2" fillId="0" borderId="0" xfId="0" applyFont="1" applyFill="1" applyBorder="1"/>
    <xf numFmtId="0" fontId="2" fillId="0" borderId="1" xfId="0" applyFont="1" applyBorder="1"/>
    <xf numFmtId="3" fontId="0" fillId="0" borderId="1" xfId="0" applyNumberFormat="1" applyBorder="1"/>
    <xf numFmtId="0" fontId="0" fillId="0" borderId="1" xfId="0" applyFill="1" applyBorder="1"/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0" fontId="2" fillId="0" borderId="1" xfId="0" applyFont="1" applyFill="1" applyBorder="1"/>
    <xf numFmtId="0" fontId="0" fillId="0" borderId="2" xfId="0" applyFill="1" applyBorder="1"/>
    <xf numFmtId="0" fontId="2" fillId="0" borderId="0" xfId="0" applyFont="1" applyBorder="1" applyAlignment="1">
      <alignment wrapText="1"/>
    </xf>
    <xf numFmtId="0" fontId="3" fillId="3" borderId="1" xfId="0" applyFont="1" applyFill="1" applyBorder="1"/>
    <xf numFmtId="0" fontId="0" fillId="3" borderId="1" xfId="0" applyFill="1" applyBorder="1"/>
    <xf numFmtId="0" fontId="2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15033615450481E-2"/>
          <c:y val="6.0601851851851872E-2"/>
          <c:w val="0.89702471683018237"/>
          <c:h val="0.85514690871974319"/>
        </c:manualLayout>
      </c:layout>
      <c:lineChart>
        <c:grouping val="standard"/>
        <c:varyColors val="0"/>
        <c:ser>
          <c:idx val="0"/>
          <c:order val="0"/>
          <c:tx>
            <c:v>Прибыль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Прибыль!$B$14:$N$14</c:f>
              <c:strCache>
                <c:ptCount val="13"/>
                <c:pt idx="0">
                  <c:v>Декабрь</c:v>
                </c:pt>
                <c:pt idx="1">
                  <c:v>Январь</c:v>
                </c:pt>
                <c:pt idx="2">
                  <c:v>Февраль</c:v>
                </c:pt>
                <c:pt idx="3">
                  <c:v>Март</c:v>
                </c:pt>
                <c:pt idx="4">
                  <c:v>Апрель</c:v>
                </c:pt>
                <c:pt idx="5">
                  <c:v>Май</c:v>
                </c:pt>
                <c:pt idx="6">
                  <c:v>Июнь</c:v>
                </c:pt>
                <c:pt idx="7">
                  <c:v>Июль</c:v>
                </c:pt>
                <c:pt idx="8">
                  <c:v>Август</c:v>
                </c:pt>
                <c:pt idx="9">
                  <c:v>Сентябрь</c:v>
                </c:pt>
                <c:pt idx="10">
                  <c:v>Октябрь</c:v>
                </c:pt>
                <c:pt idx="11">
                  <c:v>Ноябрь</c:v>
                </c:pt>
                <c:pt idx="12">
                  <c:v>Декабрь</c:v>
                </c:pt>
              </c:strCache>
            </c:strRef>
          </c:cat>
          <c:val>
            <c:numRef>
              <c:f>Прибыль!$B$16:$N$16</c:f>
              <c:numCache>
                <c:formatCode>General</c:formatCode>
                <c:ptCount val="13"/>
                <c:pt idx="0">
                  <c:v>545000</c:v>
                </c:pt>
                <c:pt idx="1">
                  <c:v>1090000</c:v>
                </c:pt>
                <c:pt idx="2">
                  <c:v>1553250</c:v>
                </c:pt>
                <c:pt idx="3">
                  <c:v>2016500</c:v>
                </c:pt>
                <c:pt idx="4">
                  <c:v>2479750</c:v>
                </c:pt>
                <c:pt idx="5">
                  <c:v>2943000</c:v>
                </c:pt>
                <c:pt idx="6">
                  <c:v>3324500</c:v>
                </c:pt>
                <c:pt idx="7">
                  <c:v>3706000</c:v>
                </c:pt>
                <c:pt idx="8">
                  <c:v>4087500</c:v>
                </c:pt>
                <c:pt idx="9">
                  <c:v>4578000</c:v>
                </c:pt>
                <c:pt idx="10">
                  <c:v>5068500</c:v>
                </c:pt>
                <c:pt idx="11">
                  <c:v>5559000</c:v>
                </c:pt>
                <c:pt idx="12">
                  <c:v>6049500</c:v>
                </c:pt>
              </c:numCache>
            </c:numRef>
          </c:val>
          <c:smooth val="0"/>
        </c:ser>
        <c:ser>
          <c:idx val="1"/>
          <c:order val="1"/>
          <c:tx>
            <c:v>Кредит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Прибыль!$B$14:$N$14</c:f>
              <c:strCache>
                <c:ptCount val="13"/>
                <c:pt idx="0">
                  <c:v>Декабрь</c:v>
                </c:pt>
                <c:pt idx="1">
                  <c:v>Январь</c:v>
                </c:pt>
                <c:pt idx="2">
                  <c:v>Февраль</c:v>
                </c:pt>
                <c:pt idx="3">
                  <c:v>Март</c:v>
                </c:pt>
                <c:pt idx="4">
                  <c:v>Апрель</c:v>
                </c:pt>
                <c:pt idx="5">
                  <c:v>Май</c:v>
                </c:pt>
                <c:pt idx="6">
                  <c:v>Июнь</c:v>
                </c:pt>
                <c:pt idx="7">
                  <c:v>Июль</c:v>
                </c:pt>
                <c:pt idx="8">
                  <c:v>Август</c:v>
                </c:pt>
                <c:pt idx="9">
                  <c:v>Сентябрь</c:v>
                </c:pt>
                <c:pt idx="10">
                  <c:v>Октябрь</c:v>
                </c:pt>
                <c:pt idx="11">
                  <c:v>Ноябрь</c:v>
                </c:pt>
                <c:pt idx="12">
                  <c:v>Декабрь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5000000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705280"/>
        <c:axId val="202701360"/>
      </c:lineChart>
      <c:catAx>
        <c:axId val="20270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701360"/>
        <c:crosses val="autoZero"/>
        <c:auto val="1"/>
        <c:lblAlgn val="ctr"/>
        <c:lblOffset val="100"/>
        <c:noMultiLvlLbl val="0"/>
      </c:catAx>
      <c:valAx>
        <c:axId val="20270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2705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17</xdr:row>
      <xdr:rowOff>147637</xdr:rowOff>
    </xdr:from>
    <xdr:to>
      <xdr:col>6</xdr:col>
      <xdr:colOff>609600</xdr:colOff>
      <xdr:row>32</xdr:row>
      <xdr:rowOff>33337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6"/>
  <sheetViews>
    <sheetView topLeftCell="A7" workbookViewId="0">
      <selection activeCell="A11" sqref="A11"/>
    </sheetView>
  </sheetViews>
  <sheetFormatPr defaultRowHeight="15" x14ac:dyDescent="0.25"/>
  <cols>
    <col min="1" max="1" width="24.28515625" customWidth="1"/>
    <col min="4" max="4" width="18.7109375" customWidth="1"/>
    <col min="6" max="6" width="28.7109375" customWidth="1"/>
    <col min="7" max="7" width="13.140625" bestFit="1" customWidth="1"/>
    <col min="8" max="8" width="24.140625" customWidth="1"/>
  </cols>
  <sheetData>
    <row r="1" spans="1:14" x14ac:dyDescent="0.25">
      <c r="A1" s="45" t="s">
        <v>59</v>
      </c>
      <c r="B1" s="45"/>
      <c r="C1" s="45"/>
      <c r="D1" s="45"/>
      <c r="E1" s="45"/>
      <c r="F1" s="45"/>
      <c r="G1" s="45"/>
      <c r="H1" s="46"/>
    </row>
    <row r="2" spans="1:14" ht="45" x14ac:dyDescent="0.25">
      <c r="A2" s="12" t="s">
        <v>60</v>
      </c>
      <c r="B2" s="12" t="s">
        <v>61</v>
      </c>
      <c r="C2" s="27" t="s">
        <v>161</v>
      </c>
      <c r="D2" s="12" t="s">
        <v>162</v>
      </c>
      <c r="E2" s="16"/>
      <c r="F2" s="12" t="s">
        <v>60</v>
      </c>
      <c r="G2" s="12" t="s">
        <v>61</v>
      </c>
      <c r="H2" s="12" t="s">
        <v>62</v>
      </c>
    </row>
    <row r="3" spans="1:14" ht="31.5" x14ac:dyDescent="0.25">
      <c r="A3" s="17" t="s">
        <v>155</v>
      </c>
      <c r="B3" s="17">
        <f>параметры!B2*параметры!B7*параметры!B8*параметры!B9</f>
        <v>22000</v>
      </c>
      <c r="C3" s="17">
        <f>параметры!B13</f>
        <v>18</v>
      </c>
      <c r="D3" s="17">
        <f>B3*C3</f>
        <v>396000</v>
      </c>
      <c r="E3" s="18"/>
      <c r="F3" s="43" t="s">
        <v>50</v>
      </c>
      <c r="G3" s="43">
        <f>'Общие затраты'!B27+'Общие затраты'!B40*1</f>
        <v>4945240</v>
      </c>
      <c r="H3" s="17"/>
    </row>
    <row r="4" spans="1:14" ht="30" x14ac:dyDescent="0.25">
      <c r="A4" s="17" t="s">
        <v>156</v>
      </c>
      <c r="B4" s="17">
        <f>параметры!B2*параметры!B7*параметры!B8*параметры!B10</f>
        <v>13200</v>
      </c>
      <c r="C4" s="17">
        <f>параметры!B13</f>
        <v>18</v>
      </c>
      <c r="D4" s="17">
        <f>B4*C4</f>
        <v>237600</v>
      </c>
      <c r="E4" s="18"/>
      <c r="F4" s="43" t="s">
        <v>51</v>
      </c>
      <c r="G4" s="44">
        <f>G3/B10</f>
        <v>9.0738348623853202</v>
      </c>
      <c r="H4" s="17"/>
    </row>
    <row r="5" spans="1:14" ht="31.5" x14ac:dyDescent="0.25">
      <c r="A5" s="17" t="s">
        <v>157</v>
      </c>
      <c r="B5" s="17">
        <f>параметры!B2*параметры!B7*параметры!B8*параметры!B11</f>
        <v>30799.999999999996</v>
      </c>
      <c r="C5" s="17">
        <f>параметры!B14</f>
        <v>12</v>
      </c>
      <c r="D5" s="17">
        <f>B5*C5</f>
        <v>369599.99999999994</v>
      </c>
      <c r="E5" s="18"/>
      <c r="F5" s="43" t="s">
        <v>52</v>
      </c>
      <c r="G5" s="44">
        <f>(B10/G3)*100</f>
        <v>11.020698692075612</v>
      </c>
      <c r="H5" s="17"/>
    </row>
    <row r="6" spans="1:14" ht="30" x14ac:dyDescent="0.25">
      <c r="A6" s="17" t="s">
        <v>158</v>
      </c>
      <c r="B6" s="17">
        <f>параметры!B2*параметры!B8*параметры!B11*параметры!B14</f>
        <v>33600</v>
      </c>
      <c r="C6" s="17">
        <f>параметры!B14</f>
        <v>12</v>
      </c>
      <c r="D6" s="17">
        <f>B6*C6</f>
        <v>403200</v>
      </c>
      <c r="E6" s="18"/>
      <c r="F6" s="22"/>
      <c r="G6" s="23"/>
      <c r="H6" s="22"/>
    </row>
    <row r="7" spans="1:14" x14ac:dyDescent="0.25">
      <c r="A7" s="17"/>
      <c r="B7" s="17"/>
      <c r="C7" s="22"/>
      <c r="D7" s="22"/>
      <c r="E7" s="18"/>
      <c r="F7" s="22"/>
      <c r="G7" s="23"/>
      <c r="H7" s="22"/>
    </row>
    <row r="8" spans="1:14" x14ac:dyDescent="0.25">
      <c r="A8" s="42" t="s">
        <v>39</v>
      </c>
      <c r="B8" s="19"/>
      <c r="C8" s="39"/>
      <c r="D8" s="31">
        <f>SUM(D3:D7)</f>
        <v>1406400</v>
      </c>
      <c r="E8" s="18"/>
      <c r="F8" s="18"/>
      <c r="G8" s="18"/>
      <c r="H8" s="18"/>
    </row>
    <row r="9" spans="1:14" x14ac:dyDescent="0.25">
      <c r="B9" s="18"/>
      <c r="C9" s="18"/>
      <c r="D9" s="18"/>
      <c r="E9" s="18"/>
      <c r="F9" s="18"/>
      <c r="G9" s="18"/>
      <c r="H9" s="18"/>
    </row>
    <row r="10" spans="1:14" x14ac:dyDescent="0.25">
      <c r="A10" s="42" t="s">
        <v>49</v>
      </c>
      <c r="B10" s="42">
        <f>D8-'Общие затраты'!B40</f>
        <v>545000</v>
      </c>
      <c r="C10" s="39"/>
      <c r="D10" s="18"/>
      <c r="E10" s="18"/>
      <c r="F10" s="18"/>
      <c r="G10" s="18"/>
      <c r="H10" s="18"/>
    </row>
    <row r="11" spans="1:14" x14ac:dyDescent="0.25">
      <c r="B11" s="18"/>
      <c r="C11" s="18"/>
      <c r="D11" s="18"/>
      <c r="E11" s="18"/>
      <c r="G11" s="18"/>
      <c r="H11" s="18"/>
    </row>
    <row r="12" spans="1:14" x14ac:dyDescent="0.25">
      <c r="A12" s="18"/>
      <c r="B12" s="18"/>
      <c r="C12" s="18"/>
      <c r="D12" s="18"/>
      <c r="E12" s="18"/>
      <c r="G12" s="18"/>
      <c r="H12" s="18"/>
    </row>
    <row r="13" spans="1:14" x14ac:dyDescent="0.25">
      <c r="A13" s="18"/>
      <c r="B13" s="18"/>
      <c r="C13" s="18"/>
      <c r="D13" s="18"/>
      <c r="E13" s="18"/>
      <c r="G13" s="18"/>
      <c r="H13" s="18"/>
    </row>
    <row r="14" spans="1:14" x14ac:dyDescent="0.25">
      <c r="A14" s="17"/>
      <c r="B14" s="5" t="s">
        <v>185</v>
      </c>
      <c r="C14" s="5" t="s">
        <v>191</v>
      </c>
      <c r="D14" s="5" t="s">
        <v>192</v>
      </c>
      <c r="E14" s="5" t="s">
        <v>193</v>
      </c>
      <c r="F14" s="5" t="s">
        <v>194</v>
      </c>
      <c r="G14" s="5" t="s">
        <v>195</v>
      </c>
      <c r="H14" s="5" t="s">
        <v>196</v>
      </c>
      <c r="I14" s="5" t="s">
        <v>197</v>
      </c>
      <c r="J14" s="5" t="s">
        <v>198</v>
      </c>
      <c r="K14" s="5" t="s">
        <v>199</v>
      </c>
      <c r="L14" s="5" t="s">
        <v>200</v>
      </c>
      <c r="M14" s="5" t="s">
        <v>201</v>
      </c>
      <c r="N14" s="5" t="s">
        <v>185</v>
      </c>
    </row>
    <row r="15" spans="1:14" x14ac:dyDescent="0.25">
      <c r="A15" s="5" t="s">
        <v>184</v>
      </c>
      <c r="B15" s="1">
        <f>$B$10</f>
        <v>545000</v>
      </c>
      <c r="C15" s="1">
        <f>$B$10</f>
        <v>545000</v>
      </c>
      <c r="D15" s="1">
        <f>$B$10*параметры!$B$17</f>
        <v>463250</v>
      </c>
      <c r="E15" s="1">
        <f>$B$10*параметры!$B$17</f>
        <v>463250</v>
      </c>
      <c r="F15" s="1">
        <f>$B$10*параметры!$B$17</f>
        <v>463250</v>
      </c>
      <c r="G15" s="1">
        <f>$B$10*параметры!$B$17</f>
        <v>463250</v>
      </c>
      <c r="H15" s="1">
        <f>$B$10*параметры!$B$18</f>
        <v>381500</v>
      </c>
      <c r="I15" s="1">
        <f>$B$10*параметры!$B$18</f>
        <v>381500</v>
      </c>
      <c r="J15" s="1">
        <f>$B$10*параметры!$B$18</f>
        <v>381500</v>
      </c>
      <c r="K15" s="1">
        <f>$B$10*параметры!$B$19</f>
        <v>490500</v>
      </c>
      <c r="L15" s="1">
        <f>$B$10*параметры!$B$19</f>
        <v>490500</v>
      </c>
      <c r="M15" s="1">
        <f>$B$10*параметры!$B$19</f>
        <v>490500</v>
      </c>
      <c r="N15" s="1">
        <f>$B$10*параметры!$B$19</f>
        <v>490500</v>
      </c>
    </row>
    <row r="16" spans="1:14" x14ac:dyDescent="0.25">
      <c r="A16" s="1" t="s">
        <v>202</v>
      </c>
      <c r="B16" s="1">
        <f>B10</f>
        <v>545000</v>
      </c>
      <c r="C16" s="1">
        <f>B16+C15</f>
        <v>1090000</v>
      </c>
      <c r="D16" s="1">
        <f t="shared" ref="D16:N16" si="0">C16+D15</f>
        <v>1553250</v>
      </c>
      <c r="E16" s="1">
        <f t="shared" si="0"/>
        <v>2016500</v>
      </c>
      <c r="F16" s="1">
        <f t="shared" si="0"/>
        <v>2479750</v>
      </c>
      <c r="G16" s="1">
        <f t="shared" si="0"/>
        <v>2943000</v>
      </c>
      <c r="H16" s="1">
        <f t="shared" si="0"/>
        <v>3324500</v>
      </c>
      <c r="I16" s="1">
        <f t="shared" si="0"/>
        <v>3706000</v>
      </c>
      <c r="J16" s="1">
        <f t="shared" si="0"/>
        <v>4087500</v>
      </c>
      <c r="K16" s="1">
        <f t="shared" si="0"/>
        <v>4578000</v>
      </c>
      <c r="L16" s="1">
        <f t="shared" si="0"/>
        <v>5068500</v>
      </c>
      <c r="M16" s="1">
        <f t="shared" si="0"/>
        <v>5559000</v>
      </c>
      <c r="N16" s="1">
        <f t="shared" si="0"/>
        <v>6049500</v>
      </c>
    </row>
  </sheetData>
  <mergeCells count="1">
    <mergeCell ref="A1:H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0"/>
  <sheetViews>
    <sheetView topLeftCell="A10" zoomScaleNormal="100" workbookViewId="0">
      <selection activeCell="C3" sqref="C3"/>
    </sheetView>
  </sheetViews>
  <sheetFormatPr defaultRowHeight="15" x14ac:dyDescent="0.25"/>
  <cols>
    <col min="1" max="1" width="67.85546875" customWidth="1"/>
    <col min="3" max="3" width="69.42578125" customWidth="1"/>
    <col min="4" max="4" width="14.140625" customWidth="1"/>
  </cols>
  <sheetData>
    <row r="1" spans="1:4" x14ac:dyDescent="0.25">
      <c r="A1" s="47" t="s">
        <v>31</v>
      </c>
      <c r="B1" s="47"/>
      <c r="C1" s="30" t="s">
        <v>41</v>
      </c>
      <c r="D1" s="14" t="s">
        <v>169</v>
      </c>
    </row>
    <row r="2" spans="1:4" x14ac:dyDescent="0.25">
      <c r="A2" s="24"/>
      <c r="B2" s="24"/>
      <c r="C2" s="14"/>
      <c r="D2" s="1"/>
    </row>
    <row r="3" spans="1:4" x14ac:dyDescent="0.25">
      <c r="A3" s="7" t="s">
        <v>81</v>
      </c>
      <c r="B3" s="7">
        <v>15000</v>
      </c>
      <c r="C3" s="14"/>
      <c r="D3" s="1"/>
    </row>
    <row r="4" spans="1:4" x14ac:dyDescent="0.25">
      <c r="A4" s="40" t="s">
        <v>163</v>
      </c>
      <c r="B4" s="7"/>
      <c r="C4" s="14"/>
      <c r="D4" s="1"/>
    </row>
    <row r="5" spans="1:4" x14ac:dyDescent="0.25">
      <c r="A5" s="1" t="s">
        <v>101</v>
      </c>
      <c r="B5" s="1">
        <f>Оборудование!D14+Оборудование!I14+Оборудование!Q7+Оборудование!L8</f>
        <v>2108600</v>
      </c>
      <c r="C5" s="1"/>
      <c r="D5" s="1"/>
    </row>
    <row r="6" spans="1:4" x14ac:dyDescent="0.25">
      <c r="A6" s="1" t="s">
        <v>102</v>
      </c>
      <c r="B6" s="1">
        <f>Оборудование!I18</f>
        <v>20000</v>
      </c>
      <c r="C6" s="1"/>
      <c r="D6" s="1"/>
    </row>
    <row r="7" spans="1:4" x14ac:dyDescent="0.25">
      <c r="A7" s="1" t="s">
        <v>111</v>
      </c>
      <c r="B7" s="1">
        <f>Оборудование!I19</f>
        <v>5900</v>
      </c>
      <c r="C7" s="1"/>
      <c r="D7" s="1"/>
    </row>
    <row r="8" spans="1:4" x14ac:dyDescent="0.25">
      <c r="A8" s="1" t="s">
        <v>103</v>
      </c>
      <c r="B8" s="1">
        <v>0</v>
      </c>
      <c r="C8" s="1"/>
      <c r="D8" s="1"/>
    </row>
    <row r="9" spans="1:4" x14ac:dyDescent="0.25">
      <c r="A9" s="1" t="s">
        <v>104</v>
      </c>
      <c r="B9" s="1">
        <f>Оборудование!D21</f>
        <v>11800</v>
      </c>
      <c r="C9" s="1"/>
      <c r="D9" s="1"/>
    </row>
    <row r="10" spans="1:4" x14ac:dyDescent="0.25">
      <c r="A10" s="1" t="s">
        <v>105</v>
      </c>
      <c r="B10" s="1">
        <f>Оборудование!G34</f>
        <v>90000</v>
      </c>
      <c r="C10" s="1"/>
      <c r="D10" s="1"/>
    </row>
    <row r="11" spans="1:4" x14ac:dyDescent="0.25">
      <c r="A11" s="1" t="s">
        <v>116</v>
      </c>
      <c r="B11" s="1">
        <f>Оборудование!D34</f>
        <v>20000</v>
      </c>
      <c r="C11" s="1"/>
      <c r="D11" s="1"/>
    </row>
    <row r="12" spans="1:4" x14ac:dyDescent="0.25">
      <c r="A12" s="40" t="s">
        <v>164</v>
      </c>
      <c r="B12" s="1"/>
      <c r="C12" s="1"/>
      <c r="D12" s="1"/>
    </row>
    <row r="13" spans="1:4" x14ac:dyDescent="0.25">
      <c r="A13" s="1" t="s">
        <v>106</v>
      </c>
      <c r="B13" s="1">
        <v>60000</v>
      </c>
      <c r="C13" s="1"/>
      <c r="D13" s="1"/>
    </row>
    <row r="14" spans="1:4" x14ac:dyDescent="0.25">
      <c r="A14" s="1" t="s">
        <v>108</v>
      </c>
      <c r="B14" s="1">
        <v>500000</v>
      </c>
      <c r="C14" s="1"/>
      <c r="D14" s="1"/>
    </row>
    <row r="15" spans="1:4" x14ac:dyDescent="0.25">
      <c r="A15" s="1" t="s">
        <v>107</v>
      </c>
      <c r="B15" s="1">
        <v>150000</v>
      </c>
      <c r="C15" s="1"/>
      <c r="D15" s="1"/>
    </row>
    <row r="16" spans="1:4" x14ac:dyDescent="0.25">
      <c r="A16" s="7" t="s">
        <v>91</v>
      </c>
      <c r="B16" s="38">
        <v>200000</v>
      </c>
      <c r="C16" s="1"/>
      <c r="D16" s="1"/>
    </row>
    <row r="17" spans="1:4" x14ac:dyDescent="0.25">
      <c r="A17" s="40" t="s">
        <v>80</v>
      </c>
      <c r="B17" s="1"/>
      <c r="C17" s="1"/>
      <c r="D17" s="1"/>
    </row>
    <row r="18" spans="1:4" x14ac:dyDescent="0.25">
      <c r="A18" s="1" t="s">
        <v>110</v>
      </c>
      <c r="B18" s="1">
        <v>1000</v>
      </c>
      <c r="C18" s="1"/>
      <c r="D18" s="1"/>
    </row>
    <row r="19" spans="1:4" x14ac:dyDescent="0.25">
      <c r="A19" s="1" t="s">
        <v>165</v>
      </c>
      <c r="B19" s="1">
        <f>Оборудование!I19</f>
        <v>5900</v>
      </c>
      <c r="C19" s="1"/>
      <c r="D19" s="1"/>
    </row>
    <row r="20" spans="1:4" x14ac:dyDescent="0.25">
      <c r="A20" s="40" t="s">
        <v>166</v>
      </c>
      <c r="B20" s="1"/>
      <c r="C20" s="1"/>
      <c r="D20" s="1"/>
    </row>
    <row r="21" spans="1:4" x14ac:dyDescent="0.25">
      <c r="A21" s="7" t="s">
        <v>78</v>
      </c>
      <c r="B21" s="7">
        <v>30000</v>
      </c>
      <c r="C21" s="1"/>
      <c r="D21" s="1"/>
    </row>
    <row r="22" spans="1:4" x14ac:dyDescent="0.25">
      <c r="A22" s="7" t="s">
        <v>55</v>
      </c>
      <c r="B22" s="7">
        <v>40000</v>
      </c>
      <c r="C22" s="1"/>
      <c r="D22" s="1"/>
    </row>
    <row r="23" spans="1:4" x14ac:dyDescent="0.25">
      <c r="A23" s="11" t="s">
        <v>109</v>
      </c>
      <c r="B23" s="11">
        <v>10000</v>
      </c>
      <c r="C23" s="1"/>
      <c r="D23" s="1"/>
    </row>
    <row r="24" spans="1:4" x14ac:dyDescent="0.25">
      <c r="A24" s="1" t="s">
        <v>54</v>
      </c>
      <c r="B24" s="1">
        <v>50000</v>
      </c>
      <c r="C24" s="1"/>
      <c r="D24" s="1"/>
    </row>
    <row r="25" spans="1:4" x14ac:dyDescent="0.25">
      <c r="A25" s="40" t="s">
        <v>167</v>
      </c>
      <c r="B25" s="1"/>
      <c r="C25" s="1"/>
      <c r="D25" s="1"/>
    </row>
    <row r="26" spans="1:4" x14ac:dyDescent="0.25">
      <c r="A26" s="7" t="s">
        <v>57</v>
      </c>
      <c r="B26" s="38">
        <v>100000</v>
      </c>
      <c r="C26" s="1" t="s">
        <v>168</v>
      </c>
      <c r="D26" s="1"/>
    </row>
    <row r="27" spans="1:4" x14ac:dyDescent="0.25">
      <c r="A27" s="15" t="s">
        <v>30</v>
      </c>
      <c r="B27" s="15">
        <f>SUM(B5:B26)*параметры!B30</f>
        <v>4083840</v>
      </c>
    </row>
    <row r="29" spans="1:4" x14ac:dyDescent="0.25">
      <c r="A29" s="48" t="s">
        <v>32</v>
      </c>
      <c r="B29" s="48"/>
      <c r="C29" s="1"/>
    </row>
    <row r="30" spans="1:4" x14ac:dyDescent="0.25">
      <c r="A30" s="1" t="s">
        <v>170</v>
      </c>
      <c r="B30" s="1">
        <f>параметры!B21*параметры!B22</f>
        <v>150000</v>
      </c>
      <c r="C30" s="1">
        <v>1</v>
      </c>
    </row>
    <row r="31" spans="1:4" x14ac:dyDescent="0.25">
      <c r="A31" s="8" t="s">
        <v>77</v>
      </c>
      <c r="B31" s="1">
        <f>Персонал!D9</f>
        <v>303000</v>
      </c>
      <c r="C31" s="1"/>
    </row>
    <row r="32" spans="1:4" x14ac:dyDescent="0.25">
      <c r="A32" s="8" t="s">
        <v>34</v>
      </c>
      <c r="B32" s="1">
        <f>Продвижение!B13</f>
        <v>150000</v>
      </c>
      <c r="C32" s="1"/>
    </row>
    <row r="33" spans="1:3" x14ac:dyDescent="0.25">
      <c r="A33" s="8" t="s">
        <v>149</v>
      </c>
      <c r="B33" s="1">
        <v>20000</v>
      </c>
      <c r="C33" s="1"/>
    </row>
    <row r="34" spans="1:3" x14ac:dyDescent="0.25">
      <c r="A34" s="1" t="s">
        <v>150</v>
      </c>
      <c r="B34" s="1">
        <f>параметры!B5*параметры!B2</f>
        <v>30000</v>
      </c>
      <c r="C34" s="1"/>
    </row>
    <row r="35" spans="1:3" x14ac:dyDescent="0.25">
      <c r="A35" s="1" t="s">
        <v>80</v>
      </c>
      <c r="B35" s="1">
        <f>Оборудование!I20+Оборудование!I21</f>
        <v>9900</v>
      </c>
      <c r="C35" s="1"/>
    </row>
    <row r="36" spans="1:3" x14ac:dyDescent="0.25">
      <c r="A36" s="1" t="s">
        <v>151</v>
      </c>
      <c r="B36" s="1">
        <v>10000</v>
      </c>
      <c r="C36" s="1"/>
    </row>
    <row r="37" spans="1:3" x14ac:dyDescent="0.25">
      <c r="A37" s="1" t="s">
        <v>84</v>
      </c>
      <c r="B37" s="1">
        <f>параметры!B31</f>
        <v>1000</v>
      </c>
      <c r="C37" s="1"/>
    </row>
    <row r="38" spans="1:3" x14ac:dyDescent="0.25">
      <c r="A38" s="1" t="s">
        <v>96</v>
      </c>
      <c r="B38" s="1">
        <f>параметры!B33</f>
        <v>147500</v>
      </c>
      <c r="C38" s="1"/>
    </row>
    <row r="39" spans="1:3" x14ac:dyDescent="0.25">
      <c r="A39" s="1" t="s">
        <v>154</v>
      </c>
      <c r="B39" s="1">
        <f>параметры!B27+параметры!B28</f>
        <v>40000</v>
      </c>
      <c r="C39" s="1"/>
    </row>
    <row r="40" spans="1:3" x14ac:dyDescent="0.25">
      <c r="A40" s="15" t="s">
        <v>30</v>
      </c>
      <c r="B40" s="15">
        <f>SUM(B30:B39)</f>
        <v>861400</v>
      </c>
    </row>
  </sheetData>
  <mergeCells count="2">
    <mergeCell ref="A1:B1"/>
    <mergeCell ref="A29:B2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13"/>
  <sheetViews>
    <sheetView workbookViewId="0">
      <selection activeCell="E6" sqref="E6"/>
    </sheetView>
  </sheetViews>
  <sheetFormatPr defaultRowHeight="15" x14ac:dyDescent="0.25"/>
  <cols>
    <col min="1" max="1" width="46.140625" customWidth="1"/>
  </cols>
  <sheetData>
    <row r="1" spans="1:2" ht="18.75" x14ac:dyDescent="0.3">
      <c r="A1" s="49" t="s">
        <v>145</v>
      </c>
      <c r="B1" s="50"/>
    </row>
    <row r="2" spans="1:2" x14ac:dyDescent="0.25">
      <c r="A2" s="40" t="s">
        <v>137</v>
      </c>
      <c r="B2" s="41" t="s">
        <v>147</v>
      </c>
    </row>
    <row r="3" spans="1:2" x14ac:dyDescent="0.25">
      <c r="A3" s="1" t="s">
        <v>139</v>
      </c>
      <c r="B3" s="1">
        <v>20000</v>
      </c>
    </row>
    <row r="4" spans="1:2" x14ac:dyDescent="0.25">
      <c r="A4" s="1" t="s">
        <v>58</v>
      </c>
      <c r="B4" s="1">
        <v>30000</v>
      </c>
    </row>
    <row r="5" spans="1:2" x14ac:dyDescent="0.25">
      <c r="A5" s="1" t="s">
        <v>140</v>
      </c>
      <c r="B5" s="1">
        <v>0</v>
      </c>
    </row>
    <row r="6" spans="1:2" x14ac:dyDescent="0.25">
      <c r="A6" s="1" t="s">
        <v>141</v>
      </c>
      <c r="B6" s="1">
        <v>0</v>
      </c>
    </row>
    <row r="7" spans="1:2" x14ac:dyDescent="0.25">
      <c r="A7" s="1" t="s">
        <v>142</v>
      </c>
      <c r="B7" s="1">
        <v>0</v>
      </c>
    </row>
    <row r="8" spans="1:2" x14ac:dyDescent="0.25">
      <c r="A8" s="1"/>
      <c r="B8" s="1"/>
    </row>
    <row r="9" spans="1:2" x14ac:dyDescent="0.25">
      <c r="A9" s="40" t="s">
        <v>138</v>
      </c>
      <c r="B9" s="1"/>
    </row>
    <row r="10" spans="1:2" x14ac:dyDescent="0.25">
      <c r="A10" s="1" t="s">
        <v>143</v>
      </c>
      <c r="B10" s="1">
        <v>50000</v>
      </c>
    </row>
    <row r="11" spans="1:2" x14ac:dyDescent="0.25">
      <c r="A11" s="1" t="s">
        <v>144</v>
      </c>
      <c r="B11" s="1">
        <v>50000</v>
      </c>
    </row>
    <row r="12" spans="1:2" x14ac:dyDescent="0.25">
      <c r="A12" s="7" t="s">
        <v>148</v>
      </c>
      <c r="B12" s="1">
        <v>0</v>
      </c>
    </row>
    <row r="13" spans="1:2" x14ac:dyDescent="0.25">
      <c r="A13" s="14" t="s">
        <v>30</v>
      </c>
      <c r="B13" s="14">
        <f>SUM(B3:B12)</f>
        <v>150000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Q34"/>
  <sheetViews>
    <sheetView workbookViewId="0">
      <selection activeCell="M2" sqref="M2"/>
    </sheetView>
  </sheetViews>
  <sheetFormatPr defaultRowHeight="15" x14ac:dyDescent="0.25"/>
  <cols>
    <col min="1" max="1" width="38.5703125" customWidth="1"/>
    <col min="6" max="6" width="43.85546875" customWidth="1"/>
    <col min="7" max="7" width="11.5703125" customWidth="1"/>
    <col min="8" max="9" width="9.85546875" customWidth="1"/>
    <col min="11" max="11" width="11.7109375" customWidth="1"/>
    <col min="12" max="12" width="14.42578125" customWidth="1"/>
    <col min="14" max="14" width="15" customWidth="1"/>
  </cols>
  <sheetData>
    <row r="1" spans="1:17" x14ac:dyDescent="0.25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52"/>
      <c r="O1" s="52"/>
    </row>
    <row r="2" spans="1:17" x14ac:dyDescent="0.25">
      <c r="A2" s="48" t="s">
        <v>12</v>
      </c>
      <c r="B2" s="48"/>
      <c r="C2" s="26" t="s">
        <v>123</v>
      </c>
      <c r="D2" s="1" t="s">
        <v>61</v>
      </c>
      <c r="F2" s="53" t="s">
        <v>13</v>
      </c>
      <c r="G2" s="53"/>
      <c r="H2" s="26" t="s">
        <v>123</v>
      </c>
      <c r="I2" s="1" t="s">
        <v>61</v>
      </c>
      <c r="K2" s="47" t="s">
        <v>17</v>
      </c>
      <c r="L2" s="47"/>
      <c r="N2" s="47" t="s">
        <v>25</v>
      </c>
      <c r="O2" s="47"/>
      <c r="P2" s="1" t="s">
        <v>123</v>
      </c>
      <c r="Q2" s="1" t="s">
        <v>124</v>
      </c>
    </row>
    <row r="3" spans="1:17" x14ac:dyDescent="0.25">
      <c r="A3" s="1" t="s">
        <v>10</v>
      </c>
      <c r="B3" s="1">
        <v>60000</v>
      </c>
      <c r="C3" s="1"/>
      <c r="D3" s="1"/>
      <c r="F3" s="1" t="s">
        <v>11</v>
      </c>
      <c r="G3" s="1">
        <v>43000</v>
      </c>
      <c r="H3" s="1"/>
      <c r="I3" s="1"/>
      <c r="K3" s="1" t="s">
        <v>14</v>
      </c>
      <c r="L3" s="1">
        <v>15000</v>
      </c>
      <c r="N3" s="1" t="s">
        <v>26</v>
      </c>
      <c r="O3" s="1">
        <v>32000</v>
      </c>
      <c r="P3" s="1"/>
      <c r="Q3" s="1"/>
    </row>
    <row r="4" spans="1:17" x14ac:dyDescent="0.25">
      <c r="A4" s="1" t="s">
        <v>0</v>
      </c>
      <c r="B4" s="1">
        <v>80000</v>
      </c>
      <c r="C4" s="1"/>
      <c r="D4" s="1"/>
      <c r="F4" s="1" t="s">
        <v>0</v>
      </c>
      <c r="G4" s="1">
        <v>80000</v>
      </c>
      <c r="H4" s="1"/>
      <c r="I4" s="1"/>
      <c r="K4" s="1" t="s">
        <v>1</v>
      </c>
      <c r="L4" s="1">
        <v>3000</v>
      </c>
      <c r="N4" s="1" t="s">
        <v>27</v>
      </c>
      <c r="O4" s="1">
        <v>32000</v>
      </c>
      <c r="P4" s="1"/>
      <c r="Q4" s="1"/>
    </row>
    <row r="5" spans="1:17" x14ac:dyDescent="0.25">
      <c r="A5" s="1" t="s">
        <v>1</v>
      </c>
      <c r="B5" s="1">
        <v>15000</v>
      </c>
      <c r="C5" s="1"/>
      <c r="D5" s="1"/>
      <c r="F5" s="1" t="s">
        <v>1</v>
      </c>
      <c r="G5" s="1">
        <v>15000</v>
      </c>
      <c r="H5" s="1"/>
      <c r="I5" s="1"/>
      <c r="K5" s="1" t="s">
        <v>15</v>
      </c>
      <c r="L5" s="1">
        <v>300</v>
      </c>
      <c r="N5" s="1" t="s">
        <v>28</v>
      </c>
      <c r="O5" s="1">
        <v>20000</v>
      </c>
      <c r="P5" s="1"/>
      <c r="Q5" s="1"/>
    </row>
    <row r="6" spans="1:17" x14ac:dyDescent="0.25">
      <c r="A6" s="1" t="s">
        <v>2</v>
      </c>
      <c r="B6" s="1">
        <v>5000</v>
      </c>
      <c r="C6" s="1"/>
      <c r="D6" s="1"/>
      <c r="F6" s="1" t="s">
        <v>2</v>
      </c>
      <c r="G6" s="1">
        <v>5000</v>
      </c>
      <c r="H6" s="1"/>
      <c r="I6" s="1"/>
      <c r="K6" s="1" t="s">
        <v>16</v>
      </c>
      <c r="L6" s="1">
        <v>300</v>
      </c>
      <c r="N6" s="11" t="s">
        <v>56</v>
      </c>
      <c r="O6" s="11">
        <v>10000</v>
      </c>
      <c r="P6" s="1"/>
      <c r="Q6" s="1"/>
    </row>
    <row r="7" spans="1:17" x14ac:dyDescent="0.25">
      <c r="A7" s="1" t="s">
        <v>3</v>
      </c>
      <c r="B7" s="1">
        <v>5000</v>
      </c>
      <c r="C7" s="1"/>
      <c r="D7" s="1"/>
      <c r="F7" s="1" t="s">
        <v>3</v>
      </c>
      <c r="G7" s="1">
        <v>5000</v>
      </c>
      <c r="H7" s="1"/>
      <c r="I7" s="1"/>
      <c r="N7" s="5" t="s">
        <v>9</v>
      </c>
      <c r="O7" s="5">
        <f>SUM(O3:O6)</f>
        <v>94000</v>
      </c>
      <c r="P7" s="1">
        <f>параметры!B4</f>
        <v>0</v>
      </c>
      <c r="Q7" s="1">
        <f>O7*P7</f>
        <v>0</v>
      </c>
    </row>
    <row r="8" spans="1:17" x14ac:dyDescent="0.25">
      <c r="A8" s="1" t="s">
        <v>4</v>
      </c>
      <c r="B8" s="1">
        <v>500</v>
      </c>
      <c r="C8" s="1"/>
      <c r="D8" s="1"/>
      <c r="F8" s="1" t="s">
        <v>4</v>
      </c>
      <c r="G8" s="1">
        <v>500</v>
      </c>
      <c r="H8" s="1"/>
      <c r="I8" s="1"/>
      <c r="K8" s="5" t="s">
        <v>9</v>
      </c>
      <c r="L8" s="5">
        <f>SUM(L3:L7)</f>
        <v>18600</v>
      </c>
    </row>
    <row r="9" spans="1:17" x14ac:dyDescent="0.25">
      <c r="A9" s="1" t="s">
        <v>5</v>
      </c>
      <c r="B9" s="1">
        <v>500</v>
      </c>
      <c r="C9" s="1"/>
      <c r="D9" s="1"/>
      <c r="F9" s="1" t="s">
        <v>5</v>
      </c>
      <c r="G9" s="1">
        <v>500</v>
      </c>
      <c r="H9" s="1"/>
      <c r="I9" s="1"/>
    </row>
    <row r="10" spans="1:17" x14ac:dyDescent="0.25">
      <c r="A10" s="1" t="s">
        <v>6</v>
      </c>
      <c r="B10" s="1">
        <v>3000</v>
      </c>
      <c r="C10" s="1"/>
      <c r="D10" s="1"/>
      <c r="F10" s="1" t="s">
        <v>6</v>
      </c>
      <c r="G10" s="1">
        <v>3000</v>
      </c>
      <c r="H10" s="1"/>
      <c r="I10" s="1"/>
    </row>
    <row r="11" spans="1:17" x14ac:dyDescent="0.25">
      <c r="A11" s="1" t="s">
        <v>7</v>
      </c>
      <c r="B11" s="1">
        <v>30000</v>
      </c>
      <c r="C11" s="1"/>
      <c r="D11" s="1"/>
      <c r="F11" s="1" t="s">
        <v>7</v>
      </c>
      <c r="G11" s="1">
        <v>30000</v>
      </c>
      <c r="H11" s="1"/>
      <c r="I11" s="1"/>
    </row>
    <row r="12" spans="1:17" x14ac:dyDescent="0.25">
      <c r="A12" s="1" t="s">
        <v>8</v>
      </c>
      <c r="B12" s="1">
        <v>10000</v>
      </c>
      <c r="C12" s="1"/>
      <c r="D12" s="1"/>
      <c r="F12" s="1" t="s">
        <v>8</v>
      </c>
      <c r="G12" s="1">
        <v>10000</v>
      </c>
      <c r="H12" s="1"/>
      <c r="I12" s="1"/>
      <c r="K12" s="47" t="s">
        <v>120</v>
      </c>
      <c r="L12" s="47"/>
      <c r="M12" s="47"/>
      <c r="N12" s="47"/>
    </row>
    <row r="13" spans="1:17" x14ac:dyDescent="0.25">
      <c r="K13" s="1" t="s">
        <v>121</v>
      </c>
      <c r="L13" s="1">
        <v>4</v>
      </c>
      <c r="M13" s="1">
        <v>3200</v>
      </c>
      <c r="N13" s="1">
        <f>L13*M13</f>
        <v>12800</v>
      </c>
    </row>
    <row r="14" spans="1:17" x14ac:dyDescent="0.25">
      <c r="A14" s="5" t="s">
        <v>9</v>
      </c>
      <c r="B14" s="5">
        <f>SUM(B3:B13)</f>
        <v>209000</v>
      </c>
      <c r="C14" s="5">
        <f>параметры!B2</f>
        <v>10</v>
      </c>
      <c r="D14" s="5">
        <f>B14*C14</f>
        <v>2090000</v>
      </c>
      <c r="F14" s="5" t="s">
        <v>9</v>
      </c>
      <c r="G14" s="5">
        <f>SUM(G3:G13)</f>
        <v>192000</v>
      </c>
      <c r="H14" s="5">
        <f>параметры!B3</f>
        <v>0</v>
      </c>
      <c r="I14" s="5">
        <f>H14*G14</f>
        <v>0</v>
      </c>
      <c r="K14" s="1" t="s">
        <v>122</v>
      </c>
      <c r="L14" s="1">
        <v>4</v>
      </c>
      <c r="M14" s="1">
        <v>10000</v>
      </c>
      <c r="N14" s="1">
        <f>L14*M14</f>
        <v>40000</v>
      </c>
    </row>
    <row r="15" spans="1:17" x14ac:dyDescent="0.25">
      <c r="K15" s="1"/>
      <c r="L15" s="1"/>
      <c r="M15" s="1"/>
      <c r="N15" s="1"/>
    </row>
    <row r="17" spans="1:12" x14ac:dyDescent="0.25">
      <c r="A17" s="47" t="s">
        <v>18</v>
      </c>
      <c r="B17" s="47"/>
      <c r="C17" s="24" t="s">
        <v>125</v>
      </c>
      <c r="D17" s="24" t="s">
        <v>61</v>
      </c>
      <c r="F17" s="54" t="s">
        <v>85</v>
      </c>
      <c r="G17" s="54"/>
      <c r="H17" s="26" t="s">
        <v>123</v>
      </c>
      <c r="I17" s="1" t="s">
        <v>61</v>
      </c>
    </row>
    <row r="18" spans="1:12" x14ac:dyDescent="0.25">
      <c r="A18" s="1" t="s">
        <v>19</v>
      </c>
      <c r="B18" s="1">
        <v>5000</v>
      </c>
      <c r="C18" s="1">
        <v>1</v>
      </c>
      <c r="D18" s="1">
        <f>B18*C18</f>
        <v>5000</v>
      </c>
      <c r="F18" s="29" t="s">
        <v>86</v>
      </c>
      <c r="G18" s="28">
        <v>10000</v>
      </c>
      <c r="H18" s="28">
        <v>2</v>
      </c>
      <c r="I18" s="28">
        <f>G18*H18</f>
        <v>20000</v>
      </c>
    </row>
    <row r="19" spans="1:12" x14ac:dyDescent="0.25">
      <c r="A19" s="1" t="s">
        <v>20</v>
      </c>
      <c r="B19" s="1">
        <v>2800</v>
      </c>
      <c r="C19" s="1">
        <v>1</v>
      </c>
      <c r="D19" s="1">
        <f t="shared" ref="D19:D20" si="0">B19*C19</f>
        <v>2800</v>
      </c>
      <c r="F19" s="29" t="s">
        <v>97</v>
      </c>
      <c r="G19" s="28">
        <v>5900</v>
      </c>
      <c r="H19" s="28">
        <v>1</v>
      </c>
      <c r="I19" s="28">
        <f t="shared" ref="I19:I21" si="1">G19*H19</f>
        <v>5900</v>
      </c>
    </row>
    <row r="20" spans="1:12" x14ac:dyDescent="0.25">
      <c r="A20" s="1" t="s">
        <v>21</v>
      </c>
      <c r="B20" s="1">
        <v>4000</v>
      </c>
      <c r="C20" s="1">
        <v>1</v>
      </c>
      <c r="D20" s="1">
        <f t="shared" si="0"/>
        <v>4000</v>
      </c>
      <c r="F20" s="29" t="s">
        <v>98</v>
      </c>
      <c r="G20" s="28">
        <v>3900</v>
      </c>
      <c r="H20" s="28">
        <v>1</v>
      </c>
      <c r="I20" s="28">
        <f t="shared" si="1"/>
        <v>3900</v>
      </c>
    </row>
    <row r="21" spans="1:12" x14ac:dyDescent="0.25">
      <c r="A21" s="37" t="s">
        <v>30</v>
      </c>
      <c r="B21" s="3"/>
      <c r="C21" s="3"/>
      <c r="D21" s="5">
        <f>SUM(D18:D20)</f>
        <v>11800</v>
      </c>
      <c r="F21" s="29" t="s">
        <v>99</v>
      </c>
      <c r="G21" s="28">
        <v>3000</v>
      </c>
      <c r="H21" s="28">
        <v>2</v>
      </c>
      <c r="I21" s="28">
        <f t="shared" si="1"/>
        <v>6000</v>
      </c>
    </row>
    <row r="22" spans="1:12" x14ac:dyDescent="0.25">
      <c r="A22" s="4"/>
      <c r="B22" s="3"/>
      <c r="C22" s="3"/>
      <c r="D22" s="3"/>
      <c r="F22" s="32"/>
      <c r="G22" s="33"/>
      <c r="H22" s="33"/>
      <c r="I22" s="33"/>
    </row>
    <row r="23" spans="1:12" x14ac:dyDescent="0.25">
      <c r="A23" s="25"/>
      <c r="B23" s="25"/>
      <c r="C23" s="25"/>
      <c r="D23" s="25"/>
      <c r="E23" s="25"/>
      <c r="F23" s="34" t="s">
        <v>100</v>
      </c>
      <c r="G23" s="25"/>
      <c r="H23" s="25"/>
      <c r="I23" s="25"/>
      <c r="J23" s="25"/>
      <c r="K23" s="25"/>
      <c r="L23" s="25"/>
    </row>
    <row r="24" spans="1:12" x14ac:dyDescent="0.25">
      <c r="B24" s="2"/>
      <c r="C24" s="2"/>
      <c r="D24" s="2"/>
    </row>
    <row r="25" spans="1:12" x14ac:dyDescent="0.25">
      <c r="A25" s="47" t="s">
        <v>87</v>
      </c>
      <c r="B25" s="47"/>
      <c r="C25" s="36"/>
      <c r="D25" s="36"/>
      <c r="F25" s="47" t="s">
        <v>92</v>
      </c>
      <c r="G25" s="47"/>
      <c r="H25" s="36"/>
      <c r="I25" s="36"/>
    </row>
    <row r="26" spans="1:12" x14ac:dyDescent="0.25">
      <c r="A26" s="1"/>
      <c r="B26" s="1"/>
      <c r="C26" s="13"/>
      <c r="D26" s="13"/>
      <c r="F26" s="1" t="s">
        <v>93</v>
      </c>
      <c r="G26" s="1">
        <v>2000</v>
      </c>
      <c r="H26" s="13"/>
      <c r="I26" s="13"/>
    </row>
    <row r="27" spans="1:12" x14ac:dyDescent="0.25">
      <c r="A27" s="1"/>
      <c r="B27" s="1"/>
      <c r="C27" s="13"/>
      <c r="D27" s="13"/>
      <c r="F27" s="1" t="s">
        <v>94</v>
      </c>
      <c r="G27" s="1">
        <v>3000</v>
      </c>
      <c r="H27" s="13"/>
      <c r="I27" s="13"/>
    </row>
    <row r="28" spans="1:12" x14ac:dyDescent="0.25">
      <c r="A28" s="1"/>
      <c r="B28" s="1"/>
      <c r="C28" s="13"/>
      <c r="D28" s="13"/>
      <c r="F28" s="1" t="s">
        <v>95</v>
      </c>
      <c r="G28" s="1">
        <v>30000</v>
      </c>
      <c r="H28" s="13"/>
      <c r="I28" s="13"/>
    </row>
    <row r="29" spans="1:12" x14ac:dyDescent="0.25">
      <c r="F29" s="7" t="s">
        <v>112</v>
      </c>
      <c r="G29" s="7">
        <v>10000</v>
      </c>
      <c r="H29" s="35"/>
      <c r="I29" s="35"/>
    </row>
    <row r="30" spans="1:12" x14ac:dyDescent="0.25">
      <c r="A30" s="47" t="s">
        <v>117</v>
      </c>
      <c r="B30" s="47"/>
      <c r="C30" s="24" t="s">
        <v>126</v>
      </c>
      <c r="D30" s="24" t="s">
        <v>61</v>
      </c>
      <c r="F30" s="7" t="s">
        <v>113</v>
      </c>
      <c r="G30" s="7">
        <v>35000</v>
      </c>
      <c r="H30" s="35"/>
      <c r="I30" s="35"/>
    </row>
    <row r="31" spans="1:12" x14ac:dyDescent="0.25">
      <c r="A31" s="1" t="s">
        <v>118</v>
      </c>
      <c r="B31" s="1">
        <v>10000</v>
      </c>
      <c r="C31" s="1">
        <v>1</v>
      </c>
      <c r="D31" s="1">
        <f>B31*C31</f>
        <v>10000</v>
      </c>
      <c r="F31" s="7" t="s">
        <v>114</v>
      </c>
      <c r="G31" s="7">
        <v>5000</v>
      </c>
      <c r="H31" s="35"/>
      <c r="I31" s="35"/>
    </row>
    <row r="32" spans="1:12" x14ac:dyDescent="0.25">
      <c r="A32" s="1" t="s">
        <v>119</v>
      </c>
      <c r="B32" s="1">
        <v>10000</v>
      </c>
      <c r="C32" s="1">
        <v>1</v>
      </c>
      <c r="D32" s="1">
        <f>B32*C32</f>
        <v>10000</v>
      </c>
      <c r="F32" s="7" t="s">
        <v>115</v>
      </c>
      <c r="G32" s="7">
        <v>5000</v>
      </c>
      <c r="H32" s="35"/>
      <c r="I32" s="35"/>
    </row>
    <row r="33" spans="1:9" x14ac:dyDescent="0.25">
      <c r="F33" s="35"/>
    </row>
    <row r="34" spans="1:9" x14ac:dyDescent="0.25">
      <c r="A34" s="1" t="s">
        <v>30</v>
      </c>
      <c r="B34" s="1"/>
      <c r="C34" s="1"/>
      <c r="D34" s="1">
        <f>SUM(D31:D33)</f>
        <v>20000</v>
      </c>
      <c r="F34" s="1" t="s">
        <v>30</v>
      </c>
      <c r="G34" s="1">
        <f>SUM(G26:G32)</f>
        <v>90000</v>
      </c>
      <c r="H34" s="13"/>
      <c r="I34" s="13"/>
    </row>
  </sheetData>
  <mergeCells count="11">
    <mergeCell ref="A30:B30"/>
    <mergeCell ref="K12:N12"/>
    <mergeCell ref="A1:O1"/>
    <mergeCell ref="A2:B2"/>
    <mergeCell ref="F2:G2"/>
    <mergeCell ref="K2:L2"/>
    <mergeCell ref="F17:G17"/>
    <mergeCell ref="A25:B25"/>
    <mergeCell ref="F25:G25"/>
    <mergeCell ref="A17:B17"/>
    <mergeCell ref="N2:O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37"/>
  <sheetViews>
    <sheetView topLeftCell="A25" workbookViewId="0">
      <selection activeCell="C45" sqref="C45"/>
    </sheetView>
  </sheetViews>
  <sheetFormatPr defaultRowHeight="15" x14ac:dyDescent="0.25"/>
  <cols>
    <col min="1" max="1" width="44.85546875" customWidth="1"/>
    <col min="3" max="3" width="44.7109375" customWidth="1"/>
  </cols>
  <sheetData>
    <row r="1" spans="1:2" x14ac:dyDescent="0.25">
      <c r="A1" s="40" t="s">
        <v>177</v>
      </c>
      <c r="B1" s="1"/>
    </row>
    <row r="2" spans="1:2" x14ac:dyDescent="0.25">
      <c r="A2" s="1" t="s">
        <v>22</v>
      </c>
      <c r="B2" s="1">
        <v>10</v>
      </c>
    </row>
    <row r="3" spans="1:2" x14ac:dyDescent="0.25">
      <c r="A3" s="1" t="s">
        <v>23</v>
      </c>
      <c r="B3" s="1">
        <v>0</v>
      </c>
    </row>
    <row r="4" spans="1:2" x14ac:dyDescent="0.25">
      <c r="A4" s="1" t="s">
        <v>35</v>
      </c>
      <c r="B4" s="1">
        <v>0</v>
      </c>
    </row>
    <row r="5" spans="1:2" x14ac:dyDescent="0.25">
      <c r="A5" s="7" t="s">
        <v>171</v>
      </c>
      <c r="B5" s="7">
        <v>3000</v>
      </c>
    </row>
    <row r="6" spans="1:2" x14ac:dyDescent="0.25">
      <c r="A6" s="40" t="s">
        <v>179</v>
      </c>
      <c r="B6" s="1"/>
    </row>
    <row r="7" spans="1:2" x14ac:dyDescent="0.25">
      <c r="A7" s="1" t="s">
        <v>160</v>
      </c>
      <c r="B7" s="1">
        <v>11</v>
      </c>
    </row>
    <row r="8" spans="1:2" x14ac:dyDescent="0.25">
      <c r="A8" s="1" t="s">
        <v>36</v>
      </c>
      <c r="B8" s="1">
        <v>400</v>
      </c>
    </row>
    <row r="9" spans="1:2" x14ac:dyDescent="0.25">
      <c r="A9" s="1" t="s">
        <v>89</v>
      </c>
      <c r="B9" s="1">
        <v>0.5</v>
      </c>
    </row>
    <row r="10" spans="1:2" x14ac:dyDescent="0.25">
      <c r="A10" s="1" t="s">
        <v>159</v>
      </c>
      <c r="B10" s="1">
        <v>0.3</v>
      </c>
    </row>
    <row r="11" spans="1:2" x14ac:dyDescent="0.25">
      <c r="A11" s="1" t="s">
        <v>90</v>
      </c>
      <c r="B11" s="1">
        <v>0.7</v>
      </c>
    </row>
    <row r="12" spans="1:2" x14ac:dyDescent="0.25">
      <c r="A12" s="7" t="s">
        <v>178</v>
      </c>
      <c r="B12" s="7">
        <v>0.7</v>
      </c>
    </row>
    <row r="13" spans="1:2" x14ac:dyDescent="0.25">
      <c r="A13" s="1" t="s">
        <v>37</v>
      </c>
      <c r="B13" s="1">
        <v>18</v>
      </c>
    </row>
    <row r="14" spans="1:2" x14ac:dyDescent="0.25">
      <c r="A14" s="1" t="s">
        <v>38</v>
      </c>
      <c r="B14" s="1">
        <v>12</v>
      </c>
    </row>
    <row r="15" spans="1:2" x14ac:dyDescent="0.25">
      <c r="A15" s="40" t="s">
        <v>190</v>
      </c>
      <c r="B15" s="1"/>
    </row>
    <row r="16" spans="1:2" x14ac:dyDescent="0.25">
      <c r="A16" s="1" t="s">
        <v>188</v>
      </c>
      <c r="B16" s="1">
        <v>1</v>
      </c>
    </row>
    <row r="17" spans="1:2" x14ac:dyDescent="0.25">
      <c r="A17" s="1" t="s">
        <v>186</v>
      </c>
      <c r="B17" s="1">
        <v>0.85</v>
      </c>
    </row>
    <row r="18" spans="1:2" x14ac:dyDescent="0.25">
      <c r="A18" s="1" t="s">
        <v>187</v>
      </c>
      <c r="B18" s="1">
        <v>0.7</v>
      </c>
    </row>
    <row r="19" spans="1:2" x14ac:dyDescent="0.25">
      <c r="A19" s="1" t="s">
        <v>189</v>
      </c>
      <c r="B19" s="1">
        <v>0.9</v>
      </c>
    </row>
    <row r="20" spans="1:2" x14ac:dyDescent="0.25">
      <c r="A20" s="40" t="s">
        <v>164</v>
      </c>
      <c r="B20" s="1"/>
    </row>
    <row r="21" spans="1:2" x14ac:dyDescent="0.25">
      <c r="A21" s="7" t="s">
        <v>128</v>
      </c>
      <c r="B21" s="7">
        <v>150</v>
      </c>
    </row>
    <row r="22" spans="1:2" x14ac:dyDescent="0.25">
      <c r="A22" s="7" t="s">
        <v>127</v>
      </c>
      <c r="B22" s="7">
        <v>1000</v>
      </c>
    </row>
    <row r="23" spans="1:2" x14ac:dyDescent="0.25">
      <c r="A23" s="40" t="s">
        <v>181</v>
      </c>
      <c r="B23" s="1"/>
    </row>
    <row r="24" spans="1:2" x14ac:dyDescent="0.25">
      <c r="A24" s="7" t="s">
        <v>82</v>
      </c>
      <c r="B24" s="7">
        <v>2.5</v>
      </c>
    </row>
    <row r="25" spans="1:2" x14ac:dyDescent="0.25">
      <c r="A25" s="7" t="s">
        <v>83</v>
      </c>
      <c r="B25" s="7">
        <v>35</v>
      </c>
    </row>
    <row r="26" spans="1:2" x14ac:dyDescent="0.25">
      <c r="A26" s="40" t="s">
        <v>180</v>
      </c>
      <c r="B26" s="1"/>
    </row>
    <row r="27" spans="1:2" x14ac:dyDescent="0.25">
      <c r="A27" s="7" t="s">
        <v>152</v>
      </c>
      <c r="B27" s="1">
        <v>20000</v>
      </c>
    </row>
    <row r="28" spans="1:2" x14ac:dyDescent="0.25">
      <c r="A28" s="7" t="s">
        <v>153</v>
      </c>
      <c r="B28" s="1">
        <v>20000</v>
      </c>
    </row>
    <row r="29" spans="1:2" x14ac:dyDescent="0.25">
      <c r="A29" s="40" t="s">
        <v>182</v>
      </c>
      <c r="B29" s="13"/>
    </row>
    <row r="30" spans="1:2" x14ac:dyDescent="0.25">
      <c r="A30" s="1" t="s">
        <v>29</v>
      </c>
      <c r="B30" s="1">
        <v>1.2</v>
      </c>
    </row>
    <row r="31" spans="1:2" x14ac:dyDescent="0.25">
      <c r="A31" s="7" t="s">
        <v>172</v>
      </c>
      <c r="B31" s="7">
        <v>1000</v>
      </c>
    </row>
    <row r="32" spans="1:2" x14ac:dyDescent="0.25">
      <c r="A32" s="40" t="s">
        <v>183</v>
      </c>
      <c r="B32" s="7"/>
    </row>
    <row r="33" spans="1:2" x14ac:dyDescent="0.25">
      <c r="A33" s="7" t="s">
        <v>176</v>
      </c>
      <c r="B33" s="1">
        <f>B36/B35</f>
        <v>147500</v>
      </c>
    </row>
    <row r="34" spans="1:2" x14ac:dyDescent="0.25">
      <c r="A34" s="7" t="s">
        <v>173</v>
      </c>
      <c r="B34" s="1">
        <v>3000000</v>
      </c>
    </row>
    <row r="35" spans="1:2" x14ac:dyDescent="0.25">
      <c r="A35" s="7" t="s">
        <v>174</v>
      </c>
      <c r="B35" s="1">
        <v>24</v>
      </c>
    </row>
    <row r="36" spans="1:2" x14ac:dyDescent="0.25">
      <c r="A36" s="7" t="s">
        <v>175</v>
      </c>
      <c r="B36" s="1">
        <f>B34*B37</f>
        <v>3540000</v>
      </c>
    </row>
    <row r="37" spans="1:2" x14ac:dyDescent="0.25">
      <c r="A37" s="7" t="s">
        <v>88</v>
      </c>
      <c r="B37" s="7">
        <v>1.18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9"/>
  <sheetViews>
    <sheetView workbookViewId="0">
      <selection activeCell="E14" sqref="E14:E15"/>
    </sheetView>
  </sheetViews>
  <sheetFormatPr defaultRowHeight="15" x14ac:dyDescent="0.25"/>
  <cols>
    <col min="1" max="1" width="23" customWidth="1"/>
    <col min="2" max="2" width="11" customWidth="1"/>
    <col min="5" max="5" width="40.7109375" customWidth="1"/>
  </cols>
  <sheetData>
    <row r="1" spans="1:5" x14ac:dyDescent="0.25">
      <c r="A1" s="55" t="s">
        <v>77</v>
      </c>
      <c r="B1" s="55"/>
      <c r="C1" s="55"/>
      <c r="D1" s="55"/>
      <c r="E1" s="55"/>
    </row>
    <row r="2" spans="1:5" ht="30" x14ac:dyDescent="0.25">
      <c r="A2" s="17"/>
      <c r="B2" s="17" t="s">
        <v>134</v>
      </c>
      <c r="C2" s="17" t="s">
        <v>123</v>
      </c>
      <c r="D2" s="17" t="s">
        <v>124</v>
      </c>
      <c r="E2" s="17" t="s">
        <v>131</v>
      </c>
    </row>
    <row r="3" spans="1:5" ht="45" x14ac:dyDescent="0.25">
      <c r="A3" s="17" t="s">
        <v>129</v>
      </c>
      <c r="B3" s="17">
        <v>30000</v>
      </c>
      <c r="C3" s="17">
        <v>4</v>
      </c>
      <c r="D3" s="17">
        <f>B3*C3</f>
        <v>120000</v>
      </c>
      <c r="E3" s="17" t="s">
        <v>132</v>
      </c>
    </row>
    <row r="4" spans="1:5" ht="60" x14ac:dyDescent="0.25">
      <c r="A4" s="17" t="s">
        <v>130</v>
      </c>
      <c r="B4" s="17">
        <v>25000</v>
      </c>
      <c r="C4" s="17">
        <v>4</v>
      </c>
      <c r="D4" s="17">
        <f>B4*C4</f>
        <v>100000</v>
      </c>
      <c r="E4" s="17" t="s">
        <v>146</v>
      </c>
    </row>
    <row r="5" spans="1:5" ht="30" x14ac:dyDescent="0.25">
      <c r="A5" s="17" t="s">
        <v>33</v>
      </c>
      <c r="B5" s="17">
        <v>60000</v>
      </c>
      <c r="C5" s="17">
        <v>1</v>
      </c>
      <c r="D5" s="17">
        <f>B5*C5</f>
        <v>60000</v>
      </c>
      <c r="E5" s="17" t="s">
        <v>133</v>
      </c>
    </row>
    <row r="6" spans="1:5" x14ac:dyDescent="0.25">
      <c r="A6" s="17" t="s">
        <v>135</v>
      </c>
      <c r="B6" s="17">
        <v>8000</v>
      </c>
      <c r="C6" s="17">
        <v>1</v>
      </c>
      <c r="D6" s="17">
        <f>B6*C6</f>
        <v>8000</v>
      </c>
      <c r="E6" s="17" t="s">
        <v>136</v>
      </c>
    </row>
    <row r="7" spans="1:5" x14ac:dyDescent="0.25">
      <c r="A7" s="17" t="s">
        <v>79</v>
      </c>
      <c r="B7" s="17">
        <v>15000</v>
      </c>
      <c r="C7" s="17">
        <v>1</v>
      </c>
      <c r="D7" s="17">
        <f>B7*C7</f>
        <v>15000</v>
      </c>
      <c r="E7" s="17"/>
    </row>
    <row r="9" spans="1:5" x14ac:dyDescent="0.25">
      <c r="A9" s="1" t="s">
        <v>30</v>
      </c>
      <c r="D9" s="1">
        <f>SUM(D3:D8)</f>
        <v>303000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D3" sqref="D3"/>
    </sheetView>
  </sheetViews>
  <sheetFormatPr defaultRowHeight="15" x14ac:dyDescent="0.25"/>
  <cols>
    <col min="1" max="1" width="87.42578125" customWidth="1"/>
  </cols>
  <sheetData>
    <row r="1" spans="1:4" ht="37.5" customHeight="1" x14ac:dyDescent="0.25">
      <c r="A1" s="56" t="s">
        <v>63</v>
      </c>
      <c r="B1" s="57"/>
      <c r="C1" s="57"/>
      <c r="D1" s="58"/>
    </row>
    <row r="2" spans="1:4" x14ac:dyDescent="0.25">
      <c r="A2" s="1" t="s">
        <v>53</v>
      </c>
      <c r="B2" s="6">
        <v>120000</v>
      </c>
      <c r="C2" s="1">
        <v>2</v>
      </c>
      <c r="D2" s="1">
        <f>B2*C2</f>
        <v>240000</v>
      </c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topLeftCell="A10" workbookViewId="0">
      <selection activeCell="C29" sqref="C29"/>
    </sheetView>
  </sheetViews>
  <sheetFormatPr defaultRowHeight="15" x14ac:dyDescent="0.25"/>
  <cols>
    <col min="1" max="1" width="35.7109375" customWidth="1"/>
    <col min="2" max="2" width="25" customWidth="1"/>
    <col min="3" max="3" width="23.5703125" customWidth="1"/>
  </cols>
  <sheetData>
    <row r="1" spans="1:3" x14ac:dyDescent="0.25">
      <c r="A1" s="17" t="s">
        <v>60</v>
      </c>
      <c r="B1" s="17" t="s">
        <v>59</v>
      </c>
      <c r="C1" s="17" t="s">
        <v>62</v>
      </c>
    </row>
    <row r="2" spans="1:3" ht="30" x14ac:dyDescent="0.25">
      <c r="A2" s="10" t="s">
        <v>66</v>
      </c>
      <c r="B2" s="9" t="s">
        <v>67</v>
      </c>
      <c r="C2" s="17" t="s">
        <v>70</v>
      </c>
    </row>
    <row r="3" spans="1:3" ht="30" x14ac:dyDescent="0.25">
      <c r="A3" s="10" t="s">
        <v>68</v>
      </c>
      <c r="B3" s="9" t="s">
        <v>69</v>
      </c>
      <c r="C3" s="17" t="s">
        <v>70</v>
      </c>
    </row>
    <row r="4" spans="1:3" ht="30" x14ac:dyDescent="0.25">
      <c r="A4" s="10" t="s">
        <v>43</v>
      </c>
      <c r="B4" s="9" t="s">
        <v>40</v>
      </c>
      <c r="C4" s="17" t="s">
        <v>71</v>
      </c>
    </row>
    <row r="5" spans="1:3" ht="75" x14ac:dyDescent="0.25">
      <c r="A5" s="10" t="s">
        <v>42</v>
      </c>
      <c r="B5" s="9" t="s">
        <v>64</v>
      </c>
      <c r="C5" s="17" t="s">
        <v>72</v>
      </c>
    </row>
    <row r="6" spans="1:3" ht="60" x14ac:dyDescent="0.25">
      <c r="A6" s="10" t="s">
        <v>44</v>
      </c>
      <c r="B6" s="9" t="s">
        <v>45</v>
      </c>
      <c r="C6" s="17" t="s">
        <v>73</v>
      </c>
    </row>
    <row r="7" spans="1:3" ht="30" x14ac:dyDescent="0.25">
      <c r="A7" s="10" t="s">
        <v>46</v>
      </c>
      <c r="B7" s="9" t="s">
        <v>65</v>
      </c>
      <c r="C7" s="17" t="s">
        <v>74</v>
      </c>
    </row>
    <row r="8" spans="1:3" x14ac:dyDescent="0.25">
      <c r="A8" s="10" t="s">
        <v>47</v>
      </c>
      <c r="B8" s="9" t="s">
        <v>48</v>
      </c>
      <c r="C8" s="17"/>
    </row>
    <row r="9" spans="1:3" ht="90" x14ac:dyDescent="0.25">
      <c r="A9" s="20" t="s">
        <v>75</v>
      </c>
      <c r="B9" s="21" t="s">
        <v>76</v>
      </c>
      <c r="C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Прибыль</vt:lpstr>
      <vt:lpstr>Общие затраты</vt:lpstr>
      <vt:lpstr>Продвижение</vt:lpstr>
      <vt:lpstr>Оборудование</vt:lpstr>
      <vt:lpstr>параметры</vt:lpstr>
      <vt:lpstr>Персонал</vt:lpstr>
      <vt:lpstr>доп инвестирование</vt:lpstr>
      <vt:lpstr>критерии к помещению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2016-07-26T13:50:11Z</dcterms:created>
  <dcterms:modified xsi:type="dcterms:W3CDTF">2017-05-01T21:57:25Z</dcterms:modified>
</cp:coreProperties>
</file>